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tabRatio="364" activeTab="1"/>
  </bookViews>
  <sheets>
    <sheet name="SKP" sheetId="1" r:id="rId1"/>
    <sheet name="PENGUKURAN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<sst xmlns="http://schemas.openxmlformats.org/spreadsheetml/2006/main" count="127" uniqueCount="80">
  <si>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</si>
  <si>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</si>
  <si>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</si>
  <si>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</si>
  <si>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</si>
  <si>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</si>
  <si>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</si>
  <si>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</si>
  <si>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</si>
  <si>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</si>
  <si>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</si>
  <si>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</si>
  <si>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</si>
  <si>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</si>
  <si>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</si>
  <si>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</si>
  <si>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</si>
  <si>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</si>
  <si>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</si>
  <si>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</si>
  <si>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</si>
  <si>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</si>
  <si>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</si>
  <si>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</si>
  <si>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</si>
  <si>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</si>
  <si>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</si>
  <si>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</si>
  <si>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</si>
  <si>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</si>
  <si>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</si>
  <si>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</si>
  <si>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</si>
  <si>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</si>
  <si>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</si>
  <si>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</si>
  <si>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</si>
  <si>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</si>
  <si>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</si>
  <si>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</si>
  <si>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</si>
  <si>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</si>
  <si>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</si>
  <si>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</si>
  <si>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</si>
  <si>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</si>
  <si>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</si>
  <si>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PEGAWAI NEGERI SIPIL*</t>
  </si>
  <si>
    <t>Yang harus diperhatikan dalam penyusunan SKP:</t>
  </si>
  <si>
    <t>1. Analisis jabatan, dan peta jabatan</t>
  </si>
  <si>
    <t>2. Analisis beban kerja</t>
  </si>
  <si>
    <t>3. Evaluasi jabatan</t>
  </si>
  <si>
    <t>bulan</t>
  </si>
  <si>
    <t>Anggota sekretariat Baperjakat</t>
  </si>
  <si>
    <t>Anggota tim Analisis Jabatan</t>
  </si>
  <si>
    <t>Jangka Waktu Penilaian, 2 Januari s.d. 31 Desember 2014</t>
  </si>
  <si>
    <t>Makassar, 31 Desember 2014</t>
  </si>
  <si>
    <t>IMAM MASHUDI, B.Eng(Hons), MT</t>
  </si>
  <si>
    <t>196311101991031003</t>
  </si>
  <si>
    <t>Pembina/Iva</t>
  </si>
  <si>
    <t>Lektor Kepala</t>
  </si>
  <si>
    <t>Politeknik Negeri Malang</t>
  </si>
  <si>
    <t xml:space="preserve">Menguji laporan akhir mahasiswa, sebagai anggota </t>
  </si>
  <si>
    <t>Mengembangkan bahan pengajaran, berupa modul</t>
  </si>
  <si>
    <t>Berpartisipasi aktif dalam kegiatan ilmiah, sebagai peserta</t>
  </si>
  <si>
    <t>Malang, 01Januari 2014</t>
  </si>
  <si>
    <t>SKS</t>
  </si>
  <si>
    <t>mhs</t>
  </si>
  <si>
    <t>judul</t>
  </si>
  <si>
    <t>kegiatan</t>
  </si>
  <si>
    <t>TOT</t>
  </si>
  <si>
    <t>Mengajar mata kuliah 12 SKS (10 SKS pertama AK 10 dan 2 SKS berikutnya 1)</t>
  </si>
  <si>
    <t>Membimbing dalam menghasilkan laporan akhir mahasiswa, sebagai pembimbing utama</t>
  </si>
  <si>
    <t>Melaksanakan penelitian yang dipublikasikan pada jurnal nasional tidak terakreditasi, sebagai ketua</t>
  </si>
  <si>
    <t>Melaksanakan penelitian yang dipublikasikan pada jurnal nasional tidak terakreditasi, sebagai Anggota</t>
  </si>
  <si>
    <t>Melaksanakan pengabdian kepada masyarakat, berupa pelatihan, sebagai ketua</t>
  </si>
  <si>
    <t>Pondi Udianto, Ssi, MT</t>
  </si>
  <si>
    <t>196908131995121001</t>
  </si>
  <si>
    <t>Penata/IIIc</t>
  </si>
  <si>
    <t>Lektor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</si>
</sst>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  <numFmt numFmtId="171" formatCode="0.0"/>
    <numFmt numFmtId="172" formatCode="[$-421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000"/>
    <numFmt numFmtId="180" formatCode="_(* #,##0.0_);_(* \(#,##0.0\);_(* &quot;-&quot;??_);_(@_)"/>
    <numFmt numFmtId="181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/>
      <bottom style="double"/>
    </border>
    <border>
      <left style="double"/>
      <right style="double"/>
      <top style="thin"/>
      <bottom/>
    </border>
    <border>
      <left style="double"/>
      <right/>
      <top style="thin"/>
      <bottom/>
    </border>
    <border>
      <left style="double"/>
      <right style="double"/>
      <top/>
      <bottom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/>
      <top style="thin"/>
      <bottom style="double"/>
    </border>
    <border>
      <left/>
      <right/>
      <top style="thin"/>
      <bottom style="thin"/>
    </border>
    <border>
      <left/>
      <right style="double"/>
      <top style="double"/>
      <bottom style="double"/>
    </border>
    <border>
      <left/>
      <right/>
      <top style="double"/>
      <bottom style="thin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3" fontId="3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70" fontId="11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2" fontId="13" fillId="0" borderId="20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1" fontId="7" fillId="0" borderId="13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 quotePrefix="1">
      <alignment vertical="center"/>
    </xf>
    <xf numFmtId="178" fontId="5" fillId="0" borderId="0" xfId="0" applyNumberFormat="1" applyFont="1" applyAlignment="1">
      <alignment vertical="center"/>
    </xf>
    <xf numFmtId="2" fontId="13" fillId="0" borderId="13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13" fillId="0" borderId="20" xfId="42" applyNumberFormat="1" applyFont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/>
    </xf>
    <xf numFmtId="41" fontId="5" fillId="12" borderId="23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vertical="center" wrapText="1"/>
    </xf>
    <xf numFmtId="0" fontId="5" fillId="10" borderId="27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/>
    </xf>
    <xf numFmtId="41" fontId="5" fillId="10" borderId="28" xfId="0" applyNumberFormat="1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/>
    </xf>
    <xf numFmtId="41" fontId="5" fillId="10" borderId="23" xfId="0" applyNumberFormat="1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/>
    </xf>
    <xf numFmtId="41" fontId="5" fillId="11" borderId="23" xfId="0" applyNumberFormat="1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vertical="center" wrapText="1"/>
    </xf>
    <xf numFmtId="0" fontId="5" fillId="13" borderId="21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/>
    </xf>
    <xf numFmtId="41" fontId="5" fillId="13" borderId="23" xfId="0" applyNumberFormat="1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left" vertical="center" wrapText="1"/>
    </xf>
    <xf numFmtId="0" fontId="5" fillId="10" borderId="3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10" borderId="27" xfId="0" applyFont="1" applyFill="1" applyBorder="1" applyAlignment="1">
      <alignment horizontal="left" vertical="center" wrapText="1"/>
    </xf>
    <xf numFmtId="0" fontId="5" fillId="10" borderId="3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42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41" xfId="0" applyNumberFormat="1" applyFont="1" applyBorder="1" applyAlignment="1" quotePrefix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42" xfId="0" applyNumberForma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46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12" borderId="21" xfId="0" applyFont="1" applyFill="1" applyBorder="1" applyAlignment="1">
      <alignment horizontal="left" vertical="center" wrapText="1"/>
    </xf>
    <xf numFmtId="0" fontId="5" fillId="12" borderId="36" xfId="0" applyFont="1" applyFill="1" applyBorder="1" applyAlignment="1">
      <alignment horizontal="left" vertical="center" wrapText="1"/>
    </xf>
    <xf numFmtId="0" fontId="5" fillId="13" borderId="21" xfId="0" applyFont="1" applyFill="1" applyBorder="1" applyAlignment="1">
      <alignment horizontal="left" vertical="center" wrapText="1"/>
    </xf>
    <xf numFmtId="0" fontId="5" fillId="13" borderId="3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5" fillId="11" borderId="3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110" zoomScaleNormal="110" zoomScalePageLayoutView="0" workbookViewId="0" topLeftCell="A10">
      <selection activeCell="B20" sqref="B20:C20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35.28125" style="0" customWidth="1"/>
    <col min="4" max="4" width="4.8515625" style="0" customWidth="1"/>
    <col min="5" max="5" width="9.00390625" style="0" customWidth="1"/>
    <col min="6" max="6" width="7.57421875" style="0" customWidth="1"/>
    <col min="7" max="7" width="7.421875" style="0" customWidth="1"/>
    <col min="8" max="8" width="12.00390625" style="0" customWidth="1"/>
    <col min="9" max="9" width="6.421875" style="0" customWidth="1"/>
    <col min="10" max="10" width="5.7109375" style="0" customWidth="1"/>
    <col min="11" max="11" width="13.140625" style="0" customWidth="1"/>
  </cols>
  <sheetData>
    <row r="1" spans="1:11" ht="1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5.75" thickBot="1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4.25" thickBot="1" thickTop="1">
      <c r="A3" s="1" t="s">
        <v>1</v>
      </c>
      <c r="B3" s="147" t="s">
        <v>2</v>
      </c>
      <c r="C3" s="148"/>
      <c r="D3" s="149"/>
      <c r="E3" s="17" t="s">
        <v>1</v>
      </c>
      <c r="F3" s="147" t="s">
        <v>3</v>
      </c>
      <c r="G3" s="148"/>
      <c r="H3" s="148"/>
      <c r="I3" s="148"/>
      <c r="J3" s="148"/>
      <c r="K3" s="149"/>
    </row>
    <row r="4" spans="1:11" ht="14.25" thickTop="1">
      <c r="A4" s="2">
        <v>1</v>
      </c>
      <c r="B4" s="63" t="s">
        <v>4</v>
      </c>
      <c r="C4" s="144" t="s">
        <v>57</v>
      </c>
      <c r="D4" s="146"/>
      <c r="E4" s="64">
        <v>1</v>
      </c>
      <c r="F4" s="138" t="s">
        <v>4</v>
      </c>
      <c r="G4" s="139"/>
      <c r="H4" s="144" t="s">
        <v>76</v>
      </c>
      <c r="I4" s="145"/>
      <c r="J4" s="145"/>
      <c r="K4" s="146"/>
    </row>
    <row r="5" spans="1:11" ht="13.5">
      <c r="A5" s="2">
        <v>2</v>
      </c>
      <c r="B5" s="63" t="s">
        <v>5</v>
      </c>
      <c r="C5" s="137" t="s">
        <v>58</v>
      </c>
      <c r="D5" s="127"/>
      <c r="E5" s="65">
        <v>2</v>
      </c>
      <c r="F5" s="124" t="s">
        <v>5</v>
      </c>
      <c r="G5" s="125"/>
      <c r="H5" s="137" t="s">
        <v>77</v>
      </c>
      <c r="I5" s="140"/>
      <c r="J5" s="140"/>
      <c r="K5" s="141"/>
    </row>
    <row r="6" spans="1:11" ht="13.5">
      <c r="A6" s="2">
        <v>3</v>
      </c>
      <c r="B6" s="63" t="s">
        <v>8</v>
      </c>
      <c r="C6" s="126" t="s">
        <v>59</v>
      </c>
      <c r="D6" s="127"/>
      <c r="E6" s="65">
        <v>3</v>
      </c>
      <c r="F6" s="124" t="s">
        <v>8</v>
      </c>
      <c r="G6" s="125"/>
      <c r="H6" s="126" t="s">
        <v>78</v>
      </c>
      <c r="I6" s="128"/>
      <c r="J6" s="128"/>
      <c r="K6" s="127"/>
    </row>
    <row r="7" spans="1:11" ht="13.5">
      <c r="A7" s="2">
        <v>4</v>
      </c>
      <c r="B7" s="63" t="s">
        <v>6</v>
      </c>
      <c r="C7" s="126" t="s">
        <v>60</v>
      </c>
      <c r="D7" s="127"/>
      <c r="E7" s="65">
        <v>4</v>
      </c>
      <c r="F7" s="124" t="s">
        <v>6</v>
      </c>
      <c r="G7" s="125"/>
      <c r="H7" s="131" t="s">
        <v>79</v>
      </c>
      <c r="I7" s="132"/>
      <c r="J7" s="132"/>
      <c r="K7" s="133"/>
    </row>
    <row r="8" spans="1:11" ht="14.25" thickBot="1">
      <c r="A8" s="3">
        <v>5</v>
      </c>
      <c r="B8" s="66" t="s">
        <v>7</v>
      </c>
      <c r="C8" s="134" t="s">
        <v>61</v>
      </c>
      <c r="D8" s="135"/>
      <c r="E8" s="67">
        <v>5</v>
      </c>
      <c r="F8" s="129" t="s">
        <v>7</v>
      </c>
      <c r="G8" s="130"/>
      <c r="H8" s="134" t="s">
        <v>61</v>
      </c>
      <c r="I8" s="136"/>
      <c r="J8" s="136"/>
      <c r="K8" s="135"/>
    </row>
    <row r="9" spans="1:11" ht="21" customHeight="1" thickBot="1" thickTop="1">
      <c r="A9" s="111" t="s">
        <v>1</v>
      </c>
      <c r="B9" s="118" t="s">
        <v>29</v>
      </c>
      <c r="C9" s="119"/>
      <c r="D9" s="120"/>
      <c r="E9" s="111" t="s">
        <v>23</v>
      </c>
      <c r="F9" s="115" t="s">
        <v>9</v>
      </c>
      <c r="G9" s="116"/>
      <c r="H9" s="116"/>
      <c r="I9" s="116"/>
      <c r="J9" s="116"/>
      <c r="K9" s="117"/>
    </row>
    <row r="10" spans="1:11" ht="22.5" customHeight="1" thickBot="1" thickTop="1">
      <c r="A10" s="112"/>
      <c r="B10" s="121"/>
      <c r="C10" s="122"/>
      <c r="D10" s="123"/>
      <c r="E10" s="112"/>
      <c r="F10" s="109" t="s">
        <v>26</v>
      </c>
      <c r="G10" s="110"/>
      <c r="H10" s="4" t="s">
        <v>10</v>
      </c>
      <c r="I10" s="109" t="s">
        <v>11</v>
      </c>
      <c r="J10" s="110"/>
      <c r="K10" s="4" t="s">
        <v>12</v>
      </c>
    </row>
    <row r="11" spans="1:11" s="19" customFormat="1" ht="14.25" customHeight="1" thickTop="1">
      <c r="A11" s="79">
        <v>1</v>
      </c>
      <c r="B11" s="113" t="s">
        <v>71</v>
      </c>
      <c r="C11" s="114"/>
      <c r="D11" s="80">
        <v>1</v>
      </c>
      <c r="E11" s="79">
        <f aca="true" t="shared" si="0" ref="E11:E20">D11*F11</f>
        <v>22</v>
      </c>
      <c r="F11" s="81">
        <v>22</v>
      </c>
      <c r="G11" s="82" t="s">
        <v>66</v>
      </c>
      <c r="H11" s="79">
        <v>100</v>
      </c>
      <c r="I11" s="83">
        <v>12</v>
      </c>
      <c r="J11" s="84" t="s">
        <v>52</v>
      </c>
      <c r="K11" s="85" t="s">
        <v>31</v>
      </c>
    </row>
    <row r="12" spans="1:11" s="19" customFormat="1" ht="26.25" customHeight="1">
      <c r="A12" s="86">
        <v>2</v>
      </c>
      <c r="B12" s="107" t="s">
        <v>72</v>
      </c>
      <c r="C12" s="108"/>
      <c r="D12" s="87">
        <v>1</v>
      </c>
      <c r="E12" s="86">
        <f t="shared" si="0"/>
        <v>6</v>
      </c>
      <c r="F12" s="88">
        <v>6</v>
      </c>
      <c r="G12" s="89" t="s">
        <v>67</v>
      </c>
      <c r="H12" s="86">
        <v>100</v>
      </c>
      <c r="I12" s="90">
        <v>12</v>
      </c>
      <c r="J12" s="91" t="s">
        <v>52</v>
      </c>
      <c r="K12" s="92" t="s">
        <v>31</v>
      </c>
    </row>
    <row r="13" spans="1:11" s="19" customFormat="1" ht="13.5" customHeight="1">
      <c r="A13" s="86">
        <v>3</v>
      </c>
      <c r="B13" s="107" t="s">
        <v>62</v>
      </c>
      <c r="C13" s="108"/>
      <c r="D13" s="87">
        <v>0.5</v>
      </c>
      <c r="E13" s="86">
        <f t="shared" si="0"/>
        <v>4</v>
      </c>
      <c r="F13" s="88">
        <v>8</v>
      </c>
      <c r="G13" s="89" t="s">
        <v>67</v>
      </c>
      <c r="H13" s="86">
        <v>100</v>
      </c>
      <c r="I13" s="90">
        <v>12</v>
      </c>
      <c r="J13" s="91" t="s">
        <v>52</v>
      </c>
      <c r="K13" s="92" t="s">
        <v>31</v>
      </c>
    </row>
    <row r="14" spans="1:11" s="19" customFormat="1" ht="13.5" customHeight="1">
      <c r="A14" s="86">
        <v>4</v>
      </c>
      <c r="B14" s="107" t="s">
        <v>63</v>
      </c>
      <c r="C14" s="108"/>
      <c r="D14" s="87">
        <v>5</v>
      </c>
      <c r="E14" s="86">
        <f t="shared" si="0"/>
        <v>5</v>
      </c>
      <c r="F14" s="88">
        <v>1</v>
      </c>
      <c r="G14" s="89" t="s">
        <v>68</v>
      </c>
      <c r="H14" s="86">
        <v>100</v>
      </c>
      <c r="I14" s="90">
        <v>12</v>
      </c>
      <c r="J14" s="91" t="s">
        <v>52</v>
      </c>
      <c r="K14" s="92" t="s">
        <v>31</v>
      </c>
    </row>
    <row r="15" spans="1:11" s="19" customFormat="1" ht="26.25" customHeight="1">
      <c r="A15" s="93">
        <v>5</v>
      </c>
      <c r="B15" s="159" t="s">
        <v>73</v>
      </c>
      <c r="C15" s="160"/>
      <c r="D15" s="94">
        <v>6</v>
      </c>
      <c r="E15" s="93">
        <f t="shared" si="0"/>
        <v>6</v>
      </c>
      <c r="F15" s="95">
        <v>1</v>
      </c>
      <c r="G15" s="96" t="s">
        <v>68</v>
      </c>
      <c r="H15" s="93">
        <v>100</v>
      </c>
      <c r="I15" s="97">
        <v>12</v>
      </c>
      <c r="J15" s="98" t="s">
        <v>52</v>
      </c>
      <c r="K15" s="99" t="s">
        <v>31</v>
      </c>
    </row>
    <row r="16" spans="1:11" s="19" customFormat="1" ht="26.25" customHeight="1">
      <c r="A16" s="93">
        <v>6</v>
      </c>
      <c r="B16" s="159" t="s">
        <v>74</v>
      </c>
      <c r="C16" s="160"/>
      <c r="D16" s="94">
        <v>4</v>
      </c>
      <c r="E16" s="93">
        <f t="shared" si="0"/>
        <v>4</v>
      </c>
      <c r="F16" s="95">
        <v>1</v>
      </c>
      <c r="G16" s="96" t="s">
        <v>68</v>
      </c>
      <c r="H16" s="93">
        <v>100</v>
      </c>
      <c r="I16" s="97">
        <v>12</v>
      </c>
      <c r="J16" s="98" t="s">
        <v>52</v>
      </c>
      <c r="K16" s="99">
        <v>5500000</v>
      </c>
    </row>
    <row r="17" spans="1:11" s="19" customFormat="1" ht="13.5" customHeight="1">
      <c r="A17" s="72">
        <v>7</v>
      </c>
      <c r="B17" s="153" t="s">
        <v>75</v>
      </c>
      <c r="C17" s="154"/>
      <c r="D17" s="73">
        <v>1</v>
      </c>
      <c r="E17" s="72">
        <f t="shared" si="0"/>
        <v>1</v>
      </c>
      <c r="F17" s="74">
        <v>1</v>
      </c>
      <c r="G17" s="75" t="s">
        <v>69</v>
      </c>
      <c r="H17" s="72">
        <v>100</v>
      </c>
      <c r="I17" s="76">
        <v>12</v>
      </c>
      <c r="J17" s="77" t="s">
        <v>52</v>
      </c>
      <c r="K17" s="78">
        <v>3500000</v>
      </c>
    </row>
    <row r="18" spans="1:11" s="19" customFormat="1" ht="13.5" customHeight="1">
      <c r="A18" s="100">
        <v>8</v>
      </c>
      <c r="B18" s="155" t="s">
        <v>64</v>
      </c>
      <c r="C18" s="156"/>
      <c r="D18" s="101">
        <v>1</v>
      </c>
      <c r="E18" s="100">
        <f t="shared" si="0"/>
        <v>3</v>
      </c>
      <c r="F18" s="102">
        <v>3</v>
      </c>
      <c r="G18" s="103" t="s">
        <v>69</v>
      </c>
      <c r="H18" s="100">
        <v>100</v>
      </c>
      <c r="I18" s="104">
        <v>12</v>
      </c>
      <c r="J18" s="105" t="s">
        <v>52</v>
      </c>
      <c r="K18" s="106" t="s">
        <v>31</v>
      </c>
    </row>
    <row r="19" spans="1:11" s="19" customFormat="1" ht="17.25" customHeight="1">
      <c r="A19" s="23">
        <v>9</v>
      </c>
      <c r="B19" s="157"/>
      <c r="C19" s="158"/>
      <c r="D19" s="29"/>
      <c r="E19" s="23">
        <f t="shared" si="0"/>
        <v>0</v>
      </c>
      <c r="F19" s="22"/>
      <c r="G19" s="30"/>
      <c r="H19" s="23"/>
      <c r="I19" s="31"/>
      <c r="J19" s="24" t="s">
        <v>52</v>
      </c>
      <c r="K19" s="25" t="s">
        <v>31</v>
      </c>
    </row>
    <row r="20" spans="1:11" s="19" customFormat="1" ht="17.25" customHeight="1" thickBot="1">
      <c r="A20" s="26">
        <v>10</v>
      </c>
      <c r="B20" s="162"/>
      <c r="C20" s="163"/>
      <c r="D20" s="33"/>
      <c r="E20" s="26">
        <f t="shared" si="0"/>
        <v>0</v>
      </c>
      <c r="F20" s="34"/>
      <c r="G20" s="35"/>
      <c r="H20" s="26"/>
      <c r="I20" s="68"/>
      <c r="J20" s="69" t="s">
        <v>52</v>
      </c>
      <c r="K20" s="27" t="s">
        <v>31</v>
      </c>
    </row>
    <row r="21" ht="6.75" customHeight="1" thickTop="1"/>
    <row r="22" spans="4:11" ht="13.5">
      <c r="D22" s="56" t="s">
        <v>70</v>
      </c>
      <c r="E22" s="70">
        <f>SUM(E11:E20)</f>
        <v>51</v>
      </c>
      <c r="G22" s="161" t="s">
        <v>65</v>
      </c>
      <c r="H22" s="151"/>
      <c r="I22" s="151"/>
      <c r="J22" s="151"/>
      <c r="K22" s="151"/>
    </row>
    <row r="23" spans="1:11" ht="12.75">
      <c r="A23" s="151" t="s">
        <v>28</v>
      </c>
      <c r="B23" s="151"/>
      <c r="C23" s="151"/>
      <c r="D23" s="151"/>
      <c r="E23" s="151"/>
      <c r="F23" s="15"/>
      <c r="G23" s="151" t="s">
        <v>13</v>
      </c>
      <c r="H23" s="151"/>
      <c r="I23" s="151"/>
      <c r="J23" s="151"/>
      <c r="K23" s="151"/>
    </row>
    <row r="24" ht="9.75" customHeight="1"/>
    <row r="25" ht="9.75" customHeight="1"/>
    <row r="26" spans="1:11" ht="12.75">
      <c r="A26" s="152" t="str">
        <f>C4</f>
        <v>IMAM MASHUDI, B.Eng(Hons), MT</v>
      </c>
      <c r="B26" s="152"/>
      <c r="C26" s="152"/>
      <c r="D26" s="152"/>
      <c r="E26" s="152"/>
      <c r="F26" s="15"/>
      <c r="G26" s="152" t="str">
        <f>H4</f>
        <v>Pondi Udianto, Ssi, MT</v>
      </c>
      <c r="H26" s="152"/>
      <c r="I26" s="152"/>
      <c r="J26" s="152"/>
      <c r="K26" s="152"/>
    </row>
    <row r="27" spans="1:11" ht="12.75">
      <c r="A27" s="151" t="str">
        <f>C5</f>
        <v>196311101991031003</v>
      </c>
      <c r="B27" s="151"/>
      <c r="C27" s="151"/>
      <c r="D27" s="151"/>
      <c r="E27" s="151"/>
      <c r="G27" s="151" t="str">
        <f>H5</f>
        <v>196908131995121001</v>
      </c>
      <c r="H27" s="151"/>
      <c r="I27" s="151"/>
      <c r="J27" s="151"/>
      <c r="K27" s="151"/>
    </row>
    <row r="29" spans="1:6" ht="12.75">
      <c r="A29" s="150" t="s">
        <v>24</v>
      </c>
      <c r="B29" s="150"/>
      <c r="C29" s="150"/>
      <c r="D29" s="150"/>
      <c r="E29" s="150"/>
      <c r="F29" s="16"/>
    </row>
    <row r="30" spans="1:6" ht="12.75">
      <c r="A30" s="150" t="s">
        <v>25</v>
      </c>
      <c r="B30" s="150"/>
      <c r="C30" s="150"/>
      <c r="D30" s="150"/>
      <c r="E30" s="150"/>
      <c r="F30" s="16"/>
    </row>
    <row r="31" spans="1:6" ht="12.75">
      <c r="A31" s="151"/>
      <c r="B31" s="151"/>
      <c r="C31" s="151"/>
      <c r="D31" s="151"/>
      <c r="E31" s="151"/>
      <c r="F31" s="15"/>
    </row>
    <row r="34" ht="12.75">
      <c r="B34" t="s">
        <v>48</v>
      </c>
    </row>
    <row r="35" ht="12.75">
      <c r="B35" t="s">
        <v>49</v>
      </c>
    </row>
    <row r="36" ht="12.75">
      <c r="B36" t="s">
        <v>50</v>
      </c>
    </row>
    <row r="37" ht="12.75">
      <c r="B37" t="s">
        <v>51</v>
      </c>
    </row>
  </sheetData>
  <sheetProtection/>
  <mergeCells count="45">
    <mergeCell ref="B15:C15"/>
    <mergeCell ref="G26:K26"/>
    <mergeCell ref="G27:K27"/>
    <mergeCell ref="A29:E29"/>
    <mergeCell ref="G23:K23"/>
    <mergeCell ref="G22:K22"/>
    <mergeCell ref="B20:C20"/>
    <mergeCell ref="B16:C16"/>
    <mergeCell ref="A30:E30"/>
    <mergeCell ref="A9:A10"/>
    <mergeCell ref="A31:E31"/>
    <mergeCell ref="A26:E26"/>
    <mergeCell ref="A23:E23"/>
    <mergeCell ref="A27:E27"/>
    <mergeCell ref="B17:C17"/>
    <mergeCell ref="B18:C18"/>
    <mergeCell ref="B19:C19"/>
    <mergeCell ref="B14:C14"/>
    <mergeCell ref="C5:D5"/>
    <mergeCell ref="F4:G4"/>
    <mergeCell ref="H5:K5"/>
    <mergeCell ref="F5:G5"/>
    <mergeCell ref="A1:K1"/>
    <mergeCell ref="A2:K2"/>
    <mergeCell ref="H4:K4"/>
    <mergeCell ref="B3:D3"/>
    <mergeCell ref="C4:D4"/>
    <mergeCell ref="F3:K3"/>
    <mergeCell ref="F6:G6"/>
    <mergeCell ref="C6:D6"/>
    <mergeCell ref="H6:K6"/>
    <mergeCell ref="F8:G8"/>
    <mergeCell ref="H7:K7"/>
    <mergeCell ref="F7:G7"/>
    <mergeCell ref="C7:D7"/>
    <mergeCell ref="C8:D8"/>
    <mergeCell ref="H8:K8"/>
    <mergeCell ref="B13:C13"/>
    <mergeCell ref="B12:C12"/>
    <mergeCell ref="I10:J10"/>
    <mergeCell ref="E9:E10"/>
    <mergeCell ref="B11:C11"/>
    <mergeCell ref="F9:K9"/>
    <mergeCell ref="B9:D10"/>
    <mergeCell ref="F10:G10"/>
  </mergeCells>
  <printOptions/>
  <pageMargins left="0.7480314960629921" right="0.52" top="0.6692913385826772" bottom="0.4724409448818898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120" zoomScaleNormal="120" zoomScalePageLayoutView="0" workbookViewId="0" topLeftCell="C12">
      <selection activeCell="K22" sqref="K22:P22"/>
    </sheetView>
  </sheetViews>
  <sheetFormatPr defaultColWidth="9.140625" defaultRowHeight="12.75"/>
  <cols>
    <col min="1" max="1" width="4.28125" style="0" customWidth="1"/>
    <col min="2" max="2" width="44.57421875" style="0" bestFit="1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8.7109375" style="0" bestFit="1" customWidth="1"/>
    <col min="10" max="10" width="8.14062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8.7109375" style="0" bestFit="1" customWidth="1"/>
    <col min="17" max="17" width="13.140625" style="0" customWidth="1"/>
    <col min="18" max="18" width="9.57421875" style="0" customWidth="1"/>
    <col min="19" max="19" width="9.8515625" style="0" customWidth="1"/>
    <col min="20" max="20" width="5.421875" style="0" customWidth="1"/>
    <col min="21" max="21" width="8.28125" style="0" customWidth="1"/>
    <col min="22" max="22" width="7.140625" style="0" customWidth="1"/>
    <col min="23" max="23" width="7.28125" style="0" customWidth="1"/>
    <col min="24" max="24" width="11.8515625" style="0" bestFit="1" customWidth="1"/>
    <col min="25" max="25" width="8.57421875" style="0" bestFit="1" customWidth="1"/>
    <col min="26" max="26" width="7.28125" style="0" customWidth="1"/>
    <col min="27" max="27" width="7.57421875" style="0" customWidth="1"/>
    <col min="28" max="28" width="7.421875" style="0" bestFit="1" customWidth="1"/>
    <col min="29" max="29" width="5.57421875" style="0" customWidth="1"/>
    <col min="30" max="30" width="8.57421875" style="0" customWidth="1"/>
    <col min="31" max="31" width="12.8515625" style="0" customWidth="1"/>
    <col min="32" max="32" width="18.57421875" style="0" customWidth="1"/>
    <col min="33" max="33" width="4.57421875" style="0" customWidth="1"/>
    <col min="34" max="34" width="4.7109375" style="0" customWidth="1"/>
    <col min="36" max="41" width="9.140625" style="0" hidden="1" customWidth="1"/>
  </cols>
  <sheetData>
    <row r="1" spans="1:18" ht="15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5">
      <c r="A2" s="142" t="s">
        <v>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7" ht="4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6" ht="13.5" thickBot="1">
      <c r="A4" s="32" t="s">
        <v>55</v>
      </c>
      <c r="B4" s="6"/>
      <c r="C4" s="6"/>
      <c r="D4" s="6"/>
      <c r="E4" s="6"/>
      <c r="F4" s="6"/>
    </row>
    <row r="5" spans="1:36" ht="13.5" customHeight="1" thickBot="1" thickTop="1">
      <c r="A5" s="111" t="s">
        <v>1</v>
      </c>
      <c r="B5" s="188" t="s">
        <v>30</v>
      </c>
      <c r="C5" s="188" t="s">
        <v>23</v>
      </c>
      <c r="D5" s="115" t="s">
        <v>9</v>
      </c>
      <c r="E5" s="116"/>
      <c r="F5" s="116"/>
      <c r="G5" s="116"/>
      <c r="H5" s="116"/>
      <c r="I5" s="117"/>
      <c r="J5" s="170" t="s">
        <v>23</v>
      </c>
      <c r="K5" s="115" t="s">
        <v>14</v>
      </c>
      <c r="L5" s="116"/>
      <c r="M5" s="116"/>
      <c r="N5" s="116"/>
      <c r="O5" s="116"/>
      <c r="P5" s="117"/>
      <c r="Q5" s="168" t="s">
        <v>15</v>
      </c>
      <c r="R5" s="186" t="s">
        <v>22</v>
      </c>
      <c r="AB5" s="55"/>
      <c r="AC5" s="55"/>
      <c r="AD5" s="55"/>
      <c r="AE5" s="55"/>
      <c r="AF5" s="55"/>
      <c r="AG5" s="55"/>
      <c r="AH5" s="55"/>
      <c r="AI5" s="55"/>
      <c r="AJ5" s="55"/>
    </row>
    <row r="6" spans="1:34" ht="14.25" customHeight="1" thickBot="1" thickTop="1">
      <c r="A6" s="112"/>
      <c r="B6" s="189"/>
      <c r="C6" s="189"/>
      <c r="D6" s="166" t="s">
        <v>27</v>
      </c>
      <c r="E6" s="167"/>
      <c r="F6" s="5" t="s">
        <v>16</v>
      </c>
      <c r="G6" s="166" t="s">
        <v>17</v>
      </c>
      <c r="H6" s="167"/>
      <c r="I6" s="5" t="s">
        <v>18</v>
      </c>
      <c r="J6" s="171"/>
      <c r="K6" s="166" t="s">
        <v>27</v>
      </c>
      <c r="L6" s="167"/>
      <c r="M6" s="5" t="s">
        <v>16</v>
      </c>
      <c r="N6" s="166" t="s">
        <v>17</v>
      </c>
      <c r="O6" s="167"/>
      <c r="P6" s="5" t="s">
        <v>18</v>
      </c>
      <c r="Q6" s="169"/>
      <c r="R6" s="187"/>
      <c r="W6" s="56" t="s">
        <v>39</v>
      </c>
      <c r="X6" s="56" t="s">
        <v>40</v>
      </c>
      <c r="Y6" s="56" t="s">
        <v>33</v>
      </c>
      <c r="Z6" s="56" t="s">
        <v>34</v>
      </c>
      <c r="AA6" s="56" t="s">
        <v>35</v>
      </c>
      <c r="AB6" s="56" t="s">
        <v>36</v>
      </c>
      <c r="AC6" s="56" t="s">
        <v>43</v>
      </c>
      <c r="AD6" s="56" t="s">
        <v>44</v>
      </c>
      <c r="AE6" s="56" t="s">
        <v>45</v>
      </c>
      <c r="AF6" s="56" t="s">
        <v>46</v>
      </c>
      <c r="AG6" s="56"/>
      <c r="AH6" s="56"/>
    </row>
    <row r="7" spans="1:18" ht="7.5" customHeight="1" thickBot="1" thickTop="1">
      <c r="A7" s="12">
        <v>1</v>
      </c>
      <c r="B7" s="13">
        <v>2</v>
      </c>
      <c r="C7" s="13">
        <v>3</v>
      </c>
      <c r="D7" s="164">
        <v>4</v>
      </c>
      <c r="E7" s="165"/>
      <c r="F7" s="13">
        <v>5</v>
      </c>
      <c r="G7" s="164">
        <v>6</v>
      </c>
      <c r="H7" s="165"/>
      <c r="I7" s="13">
        <v>7</v>
      </c>
      <c r="J7" s="13">
        <v>8</v>
      </c>
      <c r="K7" s="164">
        <v>9</v>
      </c>
      <c r="L7" s="165"/>
      <c r="M7" s="13">
        <v>10</v>
      </c>
      <c r="N7" s="164">
        <v>11</v>
      </c>
      <c r="O7" s="165"/>
      <c r="P7" s="13">
        <v>12</v>
      </c>
      <c r="Q7" s="14">
        <v>13</v>
      </c>
      <c r="R7" s="13">
        <v>14</v>
      </c>
    </row>
    <row r="8" spans="1:41" s="20" customFormat="1" ht="23.25" customHeight="1" thickBot="1" thickTop="1">
      <c r="A8" s="36">
        <v>1</v>
      </c>
      <c r="B8" s="62" t="str">
        <f>SKP!B11</f>
        <v>Mengajar mata kuliah 12 SKS (10 SKS pertama AK 10 dan 2 SKS berikutnya 1)</v>
      </c>
      <c r="C8" s="36">
        <f>SKP!E11</f>
        <v>22</v>
      </c>
      <c r="D8" s="38">
        <f>SKP!F11</f>
        <v>22</v>
      </c>
      <c r="E8" s="39" t="str">
        <f>SKP!G11</f>
        <v>SKS</v>
      </c>
      <c r="F8" s="40">
        <f>SKP!H11</f>
        <v>100</v>
      </c>
      <c r="G8" s="38">
        <f>SKP!I11</f>
        <v>12</v>
      </c>
      <c r="H8" s="40" t="str">
        <f>SKP!J11</f>
        <v>bulan</v>
      </c>
      <c r="I8" s="71" t="str">
        <f>SKP!K11</f>
        <v>-</v>
      </c>
      <c r="J8" s="36">
        <f>K8*SKP!D11</f>
        <v>22</v>
      </c>
      <c r="K8" s="38">
        <v>22</v>
      </c>
      <c r="L8" s="39" t="str">
        <f>E8</f>
        <v>SKS</v>
      </c>
      <c r="M8" s="36">
        <v>90</v>
      </c>
      <c r="N8" s="38">
        <v>12</v>
      </c>
      <c r="O8" s="40" t="str">
        <f>H8</f>
        <v>bulan</v>
      </c>
      <c r="P8" s="71" t="s">
        <v>31</v>
      </c>
      <c r="Q8" s="60">
        <f>AG8</f>
        <v>266</v>
      </c>
      <c r="R8" s="41">
        <f>IF(I8="-",IF(P8="-",Q8/3,Q8/4),Q8/4)</f>
        <v>88.66666666666667</v>
      </c>
      <c r="T8" s="20">
        <f>IF(D8&gt;0,1,0)</f>
        <v>1</v>
      </c>
      <c r="U8" s="20">
        <f>_xlfn.IFERROR(R8,0)</f>
        <v>88.66666666666667</v>
      </c>
      <c r="W8" s="20">
        <f>100-(N8/G8*100)</f>
        <v>0</v>
      </c>
      <c r="X8" s="57" t="e">
        <f>100-(P8/I8*100)</f>
        <v>#VALUE!</v>
      </c>
      <c r="Y8" s="20">
        <f>K8/D8*100</f>
        <v>100</v>
      </c>
      <c r="Z8" s="20">
        <f>M8/F8*100</f>
        <v>90</v>
      </c>
      <c r="AA8" s="53">
        <f>IF(W8&gt;24,AD8,AC8)</f>
        <v>76.00000000000001</v>
      </c>
      <c r="AB8" s="53" t="e">
        <f>IF(X8&gt;24,AF8,AE8)</f>
        <v>#VALUE!</v>
      </c>
      <c r="AC8" s="20">
        <f>((1.76*G8-N8)/G8)*100</f>
        <v>76.00000000000001</v>
      </c>
      <c r="AD8" s="20">
        <f>76-((((1.76*G8-N8)/G8)*100)-100)</f>
        <v>99.99999999999999</v>
      </c>
      <c r="AE8" t="e">
        <f>((1.76*I8-P8)/I8)*100</f>
        <v>#VALUE!</v>
      </c>
      <c r="AF8" t="e">
        <f>76-((((1.76*I8-P8)/I8)*100)-100)</f>
        <v>#VALUE!</v>
      </c>
      <c r="AG8">
        <f>_xlfn.IFERROR(SUM(Y8:AB8),SUM(Y8:AA8))</f>
        <v>266</v>
      </c>
      <c r="AH8"/>
      <c r="AK8" s="58">
        <f>100-(N8/G8*100)</f>
        <v>0</v>
      </c>
      <c r="AL8" s="59" t="e">
        <f>100-(P8/I8*100)</f>
        <v>#VALUE!</v>
      </c>
      <c r="AM8" s="53" t="e">
        <f>IF(AND(AK8&gt;24,AL8&gt;24),(_xlfn.IFERROR(((K8/D8*100)+(M8/F8*100)+(76-((((1.76*G8-N8)/G8)*100)-100))+(76-((((1.76*I8-P8)/I8)*100)-100))),((K8/D8*100)+(M8/F8*100)+(76-((((1.76*G8-N8)/G8)*100)-100))))),(_xlfn.IFERROR(((K8/D8*100)+(M8/F8*100)+(((1.76*G8-N8)/G8)*100))+(((1.76*I8-P8)/I8)*100),((K8/D8*100)+(M8/F8*100)+(((1.76*G8-N8)/G8)*100)))))</f>
        <v>#VALUE!</v>
      </c>
      <c r="AN8" s="55">
        <f>IF(AK8&gt;24,(((K8/D8*100)+(M8/F8*100)+(76-((((1.76*G8-N8)/G8)*100)-100)))),(((K8/D8*100)+(M8/F8*100)+(((1.76*G8-N8)/G8)*100))))</f>
        <v>266</v>
      </c>
      <c r="AO8" s="20">
        <f>_xlfn.IFERROR(AM8,AN8)</f>
        <v>266</v>
      </c>
    </row>
    <row r="9" spans="1:41" s="20" customFormat="1" ht="21" thickBot="1" thickTop="1">
      <c r="A9" s="42">
        <v>2</v>
      </c>
      <c r="B9" s="37" t="str">
        <f>SKP!B12</f>
        <v>Membimbing dalam menghasilkan laporan akhir mahasiswa, sebagai pembimbing utama</v>
      </c>
      <c r="C9" s="36">
        <f>SKP!E12</f>
        <v>6</v>
      </c>
      <c r="D9" s="38">
        <f>SKP!F12</f>
        <v>6</v>
      </c>
      <c r="E9" s="39" t="str">
        <f>SKP!G12</f>
        <v>mhs</v>
      </c>
      <c r="F9" s="40">
        <f>SKP!H12</f>
        <v>100</v>
      </c>
      <c r="G9" s="38">
        <f>SKP!I12</f>
        <v>12</v>
      </c>
      <c r="H9" s="40" t="str">
        <f>SKP!J12</f>
        <v>bulan</v>
      </c>
      <c r="I9" s="71" t="str">
        <f>SKP!K12</f>
        <v>-</v>
      </c>
      <c r="J9" s="36">
        <f>K9*SKP!D12</f>
        <v>6</v>
      </c>
      <c r="K9" s="38">
        <v>6</v>
      </c>
      <c r="L9" s="39" t="str">
        <f>E9</f>
        <v>mhs</v>
      </c>
      <c r="M9" s="36">
        <v>90</v>
      </c>
      <c r="N9" s="38">
        <v>12</v>
      </c>
      <c r="O9" s="40" t="str">
        <f>H9</f>
        <v>bulan</v>
      </c>
      <c r="P9" s="71" t="s">
        <v>31</v>
      </c>
      <c r="Q9" s="60">
        <f aca="true" t="shared" si="0" ref="Q9:Q17">AG9</f>
        <v>266</v>
      </c>
      <c r="R9" s="41">
        <f aca="true" t="shared" si="1" ref="R9:R17">IF(I9="-",IF(P9="-",Q9/3,Q9/4),Q9/4)</f>
        <v>88.66666666666667</v>
      </c>
      <c r="T9" s="20">
        <f aca="true" t="shared" si="2" ref="T9:T17">IF(D9&gt;0,1,0)</f>
        <v>1</v>
      </c>
      <c r="U9" s="20">
        <f aca="true" t="shared" si="3" ref="U9:U17">_xlfn.IFERROR(R9,0)</f>
        <v>88.66666666666667</v>
      </c>
      <c r="W9" s="20">
        <f aca="true" t="shared" si="4" ref="W9:W17">100-(N9/G9*100)</f>
        <v>0</v>
      </c>
      <c r="X9" s="57" t="e">
        <f aca="true" t="shared" si="5" ref="X9:X17">100-(P9/I9*100)</f>
        <v>#VALUE!</v>
      </c>
      <c r="Y9" s="20">
        <f aca="true" t="shared" si="6" ref="Y9:Y17">K9/D9*100</f>
        <v>100</v>
      </c>
      <c r="Z9" s="20">
        <f aca="true" t="shared" si="7" ref="Z9:Z17">M9/F9*100</f>
        <v>90</v>
      </c>
      <c r="AA9" s="53">
        <f aca="true" t="shared" si="8" ref="AA9:AA17">IF(W9&gt;24,AD9,AC9)</f>
        <v>76.00000000000001</v>
      </c>
      <c r="AB9" s="53" t="e">
        <f aca="true" t="shared" si="9" ref="AB9:AB17">IF(X9&gt;24,AF9,AE9)</f>
        <v>#VALUE!</v>
      </c>
      <c r="AC9" s="20">
        <f aca="true" t="shared" si="10" ref="AC9:AC17">((1.76*G9-N9)/G9)*100</f>
        <v>76.00000000000001</v>
      </c>
      <c r="AD9" s="20">
        <f aca="true" t="shared" si="11" ref="AD9:AD17">76-((((1.76*G9-N9)/G9)*100)-100)</f>
        <v>99.99999999999999</v>
      </c>
      <c r="AE9" t="e">
        <f aca="true" t="shared" si="12" ref="AE9:AE17">((1.76*I9-P9)/I9)*100</f>
        <v>#VALUE!</v>
      </c>
      <c r="AF9" t="e">
        <f aca="true" t="shared" si="13" ref="AF9:AF17">76-((((1.76*I9-P9)/I9)*100)-100)</f>
        <v>#VALUE!</v>
      </c>
      <c r="AG9">
        <f aca="true" t="shared" si="14" ref="AG9:AG17">_xlfn.IFERROR(SUM(Y9:AB9),SUM(Y9:AA9))</f>
        <v>266</v>
      </c>
      <c r="AH9"/>
      <c r="AK9" s="58">
        <f aca="true" t="shared" si="15" ref="AK9:AK17">100-(N9/G9*100)</f>
        <v>0</v>
      </c>
      <c r="AL9" s="59" t="e">
        <f aca="true" t="shared" si="16" ref="AL9:AL17">100-(P9/I9*100)</f>
        <v>#VALUE!</v>
      </c>
      <c r="AM9" s="53" t="e">
        <f aca="true" t="shared" si="17" ref="AM9:AM17">IF(AND(AK9&gt;24,AL9&gt;24),(_xlfn.IFERROR(((K9/D9*100)+(M9/F9*100)+(76-((((1.76*G9-N9)/G9)*100)-100))+(76-((((1.76*I9-P9)/I9)*100)-100))),((K9/D9*100)+(M9/F9*100)+(76-((((1.76*G9-N9)/G9)*100)-100))))),(_xlfn.IFERROR(((K9/D9*100)+(M9/F9*100)+(((1.76*G9-N9)/G9)*100))+(((1.76*I9-P9)/I9)*100),((K9/D9*100)+(M9/F9*100)+(((1.76*G9-N9)/G9)*100)))))</f>
        <v>#VALUE!</v>
      </c>
      <c r="AN9" s="55">
        <f aca="true" t="shared" si="18" ref="AN9:AN17">IF(AK9&gt;24,(((K9/D9*100)+(M9/F9*100)+(76-((((1.76*G9-N9)/G9)*100)-100)))),(((K9/D9*100)+(M9/F9*100)+(((1.76*G9-N9)/G9)*100))))</f>
        <v>266</v>
      </c>
      <c r="AO9" s="20">
        <f aca="true" t="shared" si="19" ref="AO9:AO17">_xlfn.IFERROR(AM9,AN9)</f>
        <v>266</v>
      </c>
    </row>
    <row r="10" spans="1:41" s="20" customFormat="1" ht="14.25" customHeight="1" thickBot="1" thickTop="1">
      <c r="A10" s="42">
        <v>3</v>
      </c>
      <c r="B10" s="37" t="str">
        <f>SKP!B13</f>
        <v>Menguji laporan akhir mahasiswa, sebagai anggota </v>
      </c>
      <c r="C10" s="36">
        <f>SKP!E13</f>
        <v>4</v>
      </c>
      <c r="D10" s="38">
        <f>SKP!F13</f>
        <v>8</v>
      </c>
      <c r="E10" s="39" t="str">
        <f>SKP!G13</f>
        <v>mhs</v>
      </c>
      <c r="F10" s="40">
        <f>SKP!H13</f>
        <v>100</v>
      </c>
      <c r="G10" s="38">
        <f>SKP!I13</f>
        <v>12</v>
      </c>
      <c r="H10" s="40" t="str">
        <f>SKP!J13</f>
        <v>bulan</v>
      </c>
      <c r="I10" s="71" t="str">
        <f>SKP!K13</f>
        <v>-</v>
      </c>
      <c r="J10" s="36">
        <f>K10*SKP!D13</f>
        <v>4</v>
      </c>
      <c r="K10" s="38">
        <v>8</v>
      </c>
      <c r="L10" s="39" t="str">
        <f>E10</f>
        <v>mhs</v>
      </c>
      <c r="M10" s="36">
        <v>90</v>
      </c>
      <c r="N10" s="38">
        <v>12</v>
      </c>
      <c r="O10" s="40" t="str">
        <f>H10</f>
        <v>bulan</v>
      </c>
      <c r="P10" s="71" t="s">
        <v>31</v>
      </c>
      <c r="Q10" s="60">
        <f t="shared" si="0"/>
        <v>266</v>
      </c>
      <c r="R10" s="41">
        <f t="shared" si="1"/>
        <v>88.66666666666667</v>
      </c>
      <c r="T10" s="20">
        <f t="shared" si="2"/>
        <v>1</v>
      </c>
      <c r="U10" s="20">
        <f t="shared" si="3"/>
        <v>88.66666666666667</v>
      </c>
      <c r="W10" s="20">
        <f t="shared" si="4"/>
        <v>0</v>
      </c>
      <c r="X10" s="57" t="e">
        <f t="shared" si="5"/>
        <v>#VALUE!</v>
      </c>
      <c r="Y10" s="20">
        <f t="shared" si="6"/>
        <v>100</v>
      </c>
      <c r="Z10" s="20">
        <f t="shared" si="7"/>
        <v>90</v>
      </c>
      <c r="AA10" s="53">
        <f t="shared" si="8"/>
        <v>76.00000000000001</v>
      </c>
      <c r="AB10" s="53" t="e">
        <f t="shared" si="9"/>
        <v>#VALUE!</v>
      </c>
      <c r="AC10" s="20">
        <f t="shared" si="10"/>
        <v>76.00000000000001</v>
      </c>
      <c r="AD10" s="20">
        <f t="shared" si="11"/>
        <v>99.99999999999999</v>
      </c>
      <c r="AE10" t="e">
        <f t="shared" si="12"/>
        <v>#VALUE!</v>
      </c>
      <c r="AF10" t="e">
        <f t="shared" si="13"/>
        <v>#VALUE!</v>
      </c>
      <c r="AG10">
        <f t="shared" si="14"/>
        <v>266</v>
      </c>
      <c r="AH10"/>
      <c r="AI10" s="55"/>
      <c r="AJ10" s="55"/>
      <c r="AK10" s="58">
        <f t="shared" si="15"/>
        <v>0</v>
      </c>
      <c r="AL10" s="59" t="e">
        <f t="shared" si="16"/>
        <v>#VALUE!</v>
      </c>
      <c r="AM10" s="53" t="e">
        <f t="shared" si="17"/>
        <v>#VALUE!</v>
      </c>
      <c r="AN10" s="55">
        <f t="shared" si="18"/>
        <v>266</v>
      </c>
      <c r="AO10" s="20">
        <f t="shared" si="19"/>
        <v>266</v>
      </c>
    </row>
    <row r="11" spans="1:41" s="20" customFormat="1" ht="14.25" customHeight="1" thickBot="1" thickTop="1">
      <c r="A11" s="42">
        <v>4</v>
      </c>
      <c r="B11" s="37" t="str">
        <f>SKP!B14</f>
        <v>Mengembangkan bahan pengajaran, berupa modul</v>
      </c>
      <c r="C11" s="36">
        <f>SKP!E14</f>
        <v>5</v>
      </c>
      <c r="D11" s="38">
        <f>SKP!F14</f>
        <v>1</v>
      </c>
      <c r="E11" s="39" t="str">
        <f>SKP!G14</f>
        <v>judul</v>
      </c>
      <c r="F11" s="40">
        <f>SKP!H14</f>
        <v>100</v>
      </c>
      <c r="G11" s="38">
        <f>SKP!I14</f>
        <v>12</v>
      </c>
      <c r="H11" s="40" t="str">
        <f>SKP!J14</f>
        <v>bulan</v>
      </c>
      <c r="I11" s="71" t="str">
        <f>SKP!K14</f>
        <v>-</v>
      </c>
      <c r="J11" s="36">
        <f>K11*SKP!D14</f>
        <v>5</v>
      </c>
      <c r="K11" s="38">
        <v>1</v>
      </c>
      <c r="L11" s="39" t="str">
        <f>E11</f>
        <v>judul</v>
      </c>
      <c r="M11" s="36">
        <v>90</v>
      </c>
      <c r="N11" s="38">
        <v>12</v>
      </c>
      <c r="O11" s="40" t="str">
        <f>H11</f>
        <v>bulan</v>
      </c>
      <c r="P11" s="71" t="s">
        <v>31</v>
      </c>
      <c r="Q11" s="60">
        <f t="shared" si="0"/>
        <v>266</v>
      </c>
      <c r="R11" s="41">
        <f t="shared" si="1"/>
        <v>88.66666666666667</v>
      </c>
      <c r="T11" s="20">
        <f t="shared" si="2"/>
        <v>1</v>
      </c>
      <c r="U11" s="20">
        <f t="shared" si="3"/>
        <v>88.66666666666667</v>
      </c>
      <c r="W11" s="20">
        <f t="shared" si="4"/>
        <v>0</v>
      </c>
      <c r="X11" s="57" t="e">
        <f t="shared" si="5"/>
        <v>#VALUE!</v>
      </c>
      <c r="Y11" s="20">
        <f t="shared" si="6"/>
        <v>100</v>
      </c>
      <c r="Z11" s="20">
        <f t="shared" si="7"/>
        <v>90</v>
      </c>
      <c r="AA11" s="53">
        <f t="shared" si="8"/>
        <v>76.00000000000001</v>
      </c>
      <c r="AB11" s="53" t="e">
        <f t="shared" si="9"/>
        <v>#VALUE!</v>
      </c>
      <c r="AC11" s="20">
        <f t="shared" si="10"/>
        <v>76.00000000000001</v>
      </c>
      <c r="AD11" s="20">
        <f t="shared" si="11"/>
        <v>99.99999999999999</v>
      </c>
      <c r="AE11" t="e">
        <f t="shared" si="12"/>
        <v>#VALUE!</v>
      </c>
      <c r="AF11" t="e">
        <f t="shared" si="13"/>
        <v>#VALUE!</v>
      </c>
      <c r="AG11">
        <f t="shared" si="14"/>
        <v>266</v>
      </c>
      <c r="AH11"/>
      <c r="AK11" s="58">
        <f t="shared" si="15"/>
        <v>0</v>
      </c>
      <c r="AL11" s="59" t="e">
        <f t="shared" si="16"/>
        <v>#VALUE!</v>
      </c>
      <c r="AM11" s="53" t="e">
        <f t="shared" si="17"/>
        <v>#VALUE!</v>
      </c>
      <c r="AN11" s="55">
        <f t="shared" si="18"/>
        <v>266</v>
      </c>
      <c r="AO11" s="20">
        <f t="shared" si="19"/>
        <v>266</v>
      </c>
    </row>
    <row r="12" spans="1:41" s="20" customFormat="1" ht="21" thickBot="1" thickTop="1">
      <c r="A12" s="42">
        <v>5</v>
      </c>
      <c r="B12" s="37" t="str">
        <f>SKP!B15</f>
        <v>Melaksanakan penelitian yang dipublikasikan pada jurnal nasional tidak terakreditasi, sebagai ketua</v>
      </c>
      <c r="C12" s="36">
        <f>SKP!E15</f>
        <v>6</v>
      </c>
      <c r="D12" s="38">
        <f>SKP!F15</f>
        <v>1</v>
      </c>
      <c r="E12" s="39" t="str">
        <f>SKP!G15</f>
        <v>judul</v>
      </c>
      <c r="F12" s="40">
        <f>SKP!H15</f>
        <v>100</v>
      </c>
      <c r="G12" s="38">
        <f>SKP!I15</f>
        <v>12</v>
      </c>
      <c r="H12" s="40" t="str">
        <f>SKP!J15</f>
        <v>bulan</v>
      </c>
      <c r="I12" s="71" t="str">
        <f>SKP!K15</f>
        <v>-</v>
      </c>
      <c r="J12" s="36">
        <f>K12*SKP!D15</f>
        <v>6</v>
      </c>
      <c r="K12" s="38">
        <v>1</v>
      </c>
      <c r="L12" s="39" t="str">
        <f aca="true" t="shared" si="20" ref="L12:L17">E12</f>
        <v>judul</v>
      </c>
      <c r="M12" s="36">
        <v>90</v>
      </c>
      <c r="N12" s="38">
        <v>12</v>
      </c>
      <c r="O12" s="40" t="str">
        <f aca="true" t="shared" si="21" ref="O12:O17">H12</f>
        <v>bulan</v>
      </c>
      <c r="P12" s="71" t="s">
        <v>31</v>
      </c>
      <c r="Q12" s="60">
        <f t="shared" si="0"/>
        <v>266</v>
      </c>
      <c r="R12" s="41">
        <f t="shared" si="1"/>
        <v>88.66666666666667</v>
      </c>
      <c r="T12" s="20">
        <f t="shared" si="2"/>
        <v>1</v>
      </c>
      <c r="U12" s="20">
        <f t="shared" si="3"/>
        <v>88.66666666666667</v>
      </c>
      <c r="W12" s="20">
        <f t="shared" si="4"/>
        <v>0</v>
      </c>
      <c r="X12" s="57" t="e">
        <f t="shared" si="5"/>
        <v>#VALUE!</v>
      </c>
      <c r="Y12" s="20">
        <f t="shared" si="6"/>
        <v>100</v>
      </c>
      <c r="Z12" s="20">
        <f t="shared" si="7"/>
        <v>90</v>
      </c>
      <c r="AA12" s="53">
        <f t="shared" si="8"/>
        <v>76.00000000000001</v>
      </c>
      <c r="AB12" s="53" t="e">
        <f t="shared" si="9"/>
        <v>#VALUE!</v>
      </c>
      <c r="AC12" s="20">
        <f t="shared" si="10"/>
        <v>76.00000000000001</v>
      </c>
      <c r="AD12" s="20">
        <f t="shared" si="11"/>
        <v>99.99999999999999</v>
      </c>
      <c r="AE12" t="e">
        <f t="shared" si="12"/>
        <v>#VALUE!</v>
      </c>
      <c r="AF12" t="e">
        <f t="shared" si="13"/>
        <v>#VALUE!</v>
      </c>
      <c r="AG12">
        <f t="shared" si="14"/>
        <v>266</v>
      </c>
      <c r="AH12"/>
      <c r="AK12" s="53">
        <f t="shared" si="15"/>
        <v>0</v>
      </c>
      <c r="AL12" s="54" t="e">
        <f t="shared" si="16"/>
        <v>#VALUE!</v>
      </c>
      <c r="AM12" s="53" t="e">
        <f t="shared" si="17"/>
        <v>#VALUE!</v>
      </c>
      <c r="AN12" s="55">
        <f t="shared" si="18"/>
        <v>266</v>
      </c>
      <c r="AO12" s="20">
        <f t="shared" si="19"/>
        <v>266</v>
      </c>
    </row>
    <row r="13" spans="1:41" s="20" customFormat="1" ht="21" thickBot="1" thickTop="1">
      <c r="A13" s="42">
        <v>6</v>
      </c>
      <c r="B13" s="37" t="str">
        <f>SKP!B16</f>
        <v>Melaksanakan penelitian yang dipublikasikan pada jurnal nasional tidak terakreditasi, sebagai Anggota</v>
      </c>
      <c r="C13" s="36">
        <f>SKP!E16</f>
        <v>4</v>
      </c>
      <c r="D13" s="38">
        <f>SKP!F16</f>
        <v>1</v>
      </c>
      <c r="E13" s="39" t="str">
        <f>SKP!G16</f>
        <v>judul</v>
      </c>
      <c r="F13" s="40">
        <f>SKP!H16</f>
        <v>100</v>
      </c>
      <c r="G13" s="38">
        <f>SKP!I16</f>
        <v>12</v>
      </c>
      <c r="H13" s="40" t="str">
        <f>SKP!J16</f>
        <v>bulan</v>
      </c>
      <c r="I13" s="71">
        <f>SKP!K16</f>
        <v>5500000</v>
      </c>
      <c r="J13" s="36">
        <f>K13*SKP!D16</f>
        <v>4</v>
      </c>
      <c r="K13" s="38">
        <v>1</v>
      </c>
      <c r="L13" s="39" t="str">
        <f t="shared" si="20"/>
        <v>judul</v>
      </c>
      <c r="M13" s="36">
        <v>90</v>
      </c>
      <c r="N13" s="38">
        <v>12</v>
      </c>
      <c r="O13" s="40" t="str">
        <f t="shared" si="21"/>
        <v>bulan</v>
      </c>
      <c r="P13" s="71">
        <v>5000000</v>
      </c>
      <c r="Q13" s="60">
        <f t="shared" si="0"/>
        <v>351.0909090909091</v>
      </c>
      <c r="R13" s="41">
        <f t="shared" si="1"/>
        <v>87.77272727272728</v>
      </c>
      <c r="T13" s="20">
        <f t="shared" si="2"/>
        <v>1</v>
      </c>
      <c r="U13" s="20">
        <f t="shared" si="3"/>
        <v>87.77272727272728</v>
      </c>
      <c r="W13" s="20">
        <f t="shared" si="4"/>
        <v>0</v>
      </c>
      <c r="X13" s="57">
        <f t="shared" si="5"/>
        <v>9.090909090909093</v>
      </c>
      <c r="Y13" s="20">
        <f t="shared" si="6"/>
        <v>100</v>
      </c>
      <c r="Z13" s="20">
        <f t="shared" si="7"/>
        <v>90</v>
      </c>
      <c r="AA13" s="53">
        <f t="shared" si="8"/>
        <v>76.00000000000001</v>
      </c>
      <c r="AB13" s="53">
        <f t="shared" si="9"/>
        <v>85.0909090909091</v>
      </c>
      <c r="AC13" s="20">
        <f t="shared" si="10"/>
        <v>76.00000000000001</v>
      </c>
      <c r="AD13" s="20">
        <f t="shared" si="11"/>
        <v>99.99999999999999</v>
      </c>
      <c r="AE13">
        <f t="shared" si="12"/>
        <v>85.0909090909091</v>
      </c>
      <c r="AF13">
        <f t="shared" si="13"/>
        <v>90.9090909090909</v>
      </c>
      <c r="AG13">
        <f t="shared" si="14"/>
        <v>351.0909090909091</v>
      </c>
      <c r="AH13"/>
      <c r="AK13" s="53">
        <f t="shared" si="15"/>
        <v>0</v>
      </c>
      <c r="AL13" s="54">
        <f t="shared" si="16"/>
        <v>9.090909090909093</v>
      </c>
      <c r="AM13" s="53">
        <f t="shared" si="17"/>
        <v>351.0909090909091</v>
      </c>
      <c r="AN13" s="55">
        <f t="shared" si="18"/>
        <v>266</v>
      </c>
      <c r="AO13" s="20">
        <f t="shared" si="19"/>
        <v>351.0909090909091</v>
      </c>
    </row>
    <row r="14" spans="1:41" s="20" customFormat="1" ht="15" thickBot="1" thickTop="1">
      <c r="A14" s="42">
        <v>7</v>
      </c>
      <c r="B14" s="37" t="str">
        <f>SKP!B17</f>
        <v>Melaksanakan pengabdian kepada masyarakat, berupa pelatihan, sebagai ketua</v>
      </c>
      <c r="C14" s="36">
        <f>SKP!E17</f>
        <v>1</v>
      </c>
      <c r="D14" s="38">
        <f>SKP!F17</f>
        <v>1</v>
      </c>
      <c r="E14" s="39" t="str">
        <f>SKP!G17</f>
        <v>kegiatan</v>
      </c>
      <c r="F14" s="40">
        <f>SKP!H17</f>
        <v>100</v>
      </c>
      <c r="G14" s="38">
        <f>SKP!I17</f>
        <v>12</v>
      </c>
      <c r="H14" s="40" t="str">
        <f>SKP!J17</f>
        <v>bulan</v>
      </c>
      <c r="I14" s="71">
        <f>SKP!K17</f>
        <v>3500000</v>
      </c>
      <c r="J14" s="36">
        <f>K14*SKP!D17</f>
        <v>1</v>
      </c>
      <c r="K14" s="38">
        <v>1</v>
      </c>
      <c r="L14" s="39" t="str">
        <f t="shared" si="20"/>
        <v>kegiatan</v>
      </c>
      <c r="M14" s="36">
        <v>90</v>
      </c>
      <c r="N14" s="38">
        <v>12</v>
      </c>
      <c r="O14" s="40" t="str">
        <f t="shared" si="21"/>
        <v>bulan</v>
      </c>
      <c r="P14" s="71">
        <v>3000000</v>
      </c>
      <c r="Q14" s="60">
        <f t="shared" si="0"/>
        <v>356.2857142857143</v>
      </c>
      <c r="R14" s="41">
        <f t="shared" si="1"/>
        <v>89.07142857142857</v>
      </c>
      <c r="T14" s="20">
        <f t="shared" si="2"/>
        <v>1</v>
      </c>
      <c r="U14" s="20">
        <f t="shared" si="3"/>
        <v>89.07142857142857</v>
      </c>
      <c r="W14" s="20">
        <f t="shared" si="4"/>
        <v>0</v>
      </c>
      <c r="X14" s="57">
        <f t="shared" si="5"/>
        <v>14.285714285714292</v>
      </c>
      <c r="Y14" s="20">
        <f t="shared" si="6"/>
        <v>100</v>
      </c>
      <c r="Z14" s="20">
        <f t="shared" si="7"/>
        <v>90</v>
      </c>
      <c r="AA14" s="53">
        <f t="shared" si="8"/>
        <v>76.00000000000001</v>
      </c>
      <c r="AB14" s="53">
        <f t="shared" si="9"/>
        <v>90.28571428571428</v>
      </c>
      <c r="AC14" s="20">
        <f t="shared" si="10"/>
        <v>76.00000000000001</v>
      </c>
      <c r="AD14" s="20">
        <f t="shared" si="11"/>
        <v>99.99999999999999</v>
      </c>
      <c r="AE14">
        <f t="shared" si="12"/>
        <v>90.28571428571428</v>
      </c>
      <c r="AF14">
        <f t="shared" si="13"/>
        <v>85.71428571428572</v>
      </c>
      <c r="AG14">
        <f t="shared" si="14"/>
        <v>356.2857142857143</v>
      </c>
      <c r="AH14"/>
      <c r="AK14" s="53">
        <f t="shared" si="15"/>
        <v>0</v>
      </c>
      <c r="AL14" s="54">
        <f t="shared" si="16"/>
        <v>14.285714285714292</v>
      </c>
      <c r="AM14" s="53">
        <f t="shared" si="17"/>
        <v>356.2857142857143</v>
      </c>
      <c r="AN14" s="55">
        <f t="shared" si="18"/>
        <v>266</v>
      </c>
      <c r="AO14" s="20">
        <f t="shared" si="19"/>
        <v>356.2857142857143</v>
      </c>
    </row>
    <row r="15" spans="1:41" s="20" customFormat="1" ht="15.75" customHeight="1" thickBot="1" thickTop="1">
      <c r="A15" s="42">
        <v>8</v>
      </c>
      <c r="B15" s="37" t="str">
        <f>SKP!B18</f>
        <v>Berpartisipasi aktif dalam kegiatan ilmiah, sebagai peserta</v>
      </c>
      <c r="C15" s="36">
        <f>SKP!E18</f>
        <v>3</v>
      </c>
      <c r="D15" s="38">
        <f>SKP!F18</f>
        <v>3</v>
      </c>
      <c r="E15" s="39" t="str">
        <f>SKP!G18</f>
        <v>kegiatan</v>
      </c>
      <c r="F15" s="40">
        <f>SKP!H18</f>
        <v>100</v>
      </c>
      <c r="G15" s="38">
        <f>SKP!I18</f>
        <v>12</v>
      </c>
      <c r="H15" s="40" t="str">
        <f>SKP!J18</f>
        <v>bulan</v>
      </c>
      <c r="I15" s="71" t="str">
        <f>SKP!K18</f>
        <v>-</v>
      </c>
      <c r="J15" s="36">
        <f>K15*SKP!D18</f>
        <v>3</v>
      </c>
      <c r="K15" s="38">
        <v>3</v>
      </c>
      <c r="L15" s="39" t="str">
        <f t="shared" si="20"/>
        <v>kegiatan</v>
      </c>
      <c r="M15" s="36">
        <v>90</v>
      </c>
      <c r="N15" s="38">
        <v>12</v>
      </c>
      <c r="O15" s="40" t="str">
        <f t="shared" si="21"/>
        <v>bulan</v>
      </c>
      <c r="P15" s="71" t="s">
        <v>31</v>
      </c>
      <c r="Q15" s="60">
        <f t="shared" si="0"/>
        <v>266</v>
      </c>
      <c r="R15" s="41">
        <f t="shared" si="1"/>
        <v>88.66666666666667</v>
      </c>
      <c r="T15" s="20">
        <f t="shared" si="2"/>
        <v>1</v>
      </c>
      <c r="U15" s="20">
        <f t="shared" si="3"/>
        <v>88.66666666666667</v>
      </c>
      <c r="W15" s="20">
        <f t="shared" si="4"/>
        <v>0</v>
      </c>
      <c r="X15" s="57" t="e">
        <f t="shared" si="5"/>
        <v>#VALUE!</v>
      </c>
      <c r="Y15" s="20">
        <f t="shared" si="6"/>
        <v>100</v>
      </c>
      <c r="Z15" s="20">
        <f t="shared" si="7"/>
        <v>90</v>
      </c>
      <c r="AA15" s="53">
        <f t="shared" si="8"/>
        <v>76.00000000000001</v>
      </c>
      <c r="AB15" s="53" t="e">
        <f t="shared" si="9"/>
        <v>#VALUE!</v>
      </c>
      <c r="AC15" s="20">
        <f t="shared" si="10"/>
        <v>76.00000000000001</v>
      </c>
      <c r="AD15" s="20">
        <f t="shared" si="11"/>
        <v>99.99999999999999</v>
      </c>
      <c r="AE15" t="e">
        <f t="shared" si="12"/>
        <v>#VALUE!</v>
      </c>
      <c r="AF15" t="e">
        <f t="shared" si="13"/>
        <v>#VALUE!</v>
      </c>
      <c r="AG15">
        <f t="shared" si="14"/>
        <v>266</v>
      </c>
      <c r="AH15"/>
      <c r="AK15" s="53">
        <f t="shared" si="15"/>
        <v>0</v>
      </c>
      <c r="AL15" s="54" t="e">
        <f t="shared" si="16"/>
        <v>#VALUE!</v>
      </c>
      <c r="AM15" s="53" t="e">
        <f t="shared" si="17"/>
        <v>#VALUE!</v>
      </c>
      <c r="AN15" s="55">
        <f t="shared" si="18"/>
        <v>266</v>
      </c>
      <c r="AO15" s="20">
        <f t="shared" si="19"/>
        <v>266</v>
      </c>
    </row>
    <row r="16" spans="1:41" s="20" customFormat="1" ht="15.75" customHeight="1" thickBot="1" thickTop="1">
      <c r="A16" s="42">
        <v>9</v>
      </c>
      <c r="B16" s="37">
        <f>SKP!B19</f>
        <v>0</v>
      </c>
      <c r="C16" s="36">
        <f>SKP!E19</f>
        <v>0</v>
      </c>
      <c r="D16" s="38">
        <f>SKP!F19</f>
        <v>0</v>
      </c>
      <c r="E16" s="39">
        <f>SKP!G19</f>
        <v>0</v>
      </c>
      <c r="F16" s="40">
        <f>SKP!H19</f>
        <v>0</v>
      </c>
      <c r="G16" s="38">
        <f>SKP!I19</f>
        <v>0</v>
      </c>
      <c r="H16" s="40" t="str">
        <f>SKP!J19</f>
        <v>bulan</v>
      </c>
      <c r="I16" s="71" t="str">
        <f>SKP!K19</f>
        <v>-</v>
      </c>
      <c r="J16" s="36">
        <f>K16*SKP!D19</f>
        <v>0</v>
      </c>
      <c r="K16" s="38"/>
      <c r="L16" s="39">
        <f t="shared" si="20"/>
        <v>0</v>
      </c>
      <c r="M16" s="36"/>
      <c r="N16" s="38"/>
      <c r="O16" s="40" t="str">
        <f t="shared" si="21"/>
        <v>bulan</v>
      </c>
      <c r="P16" s="71" t="s">
        <v>31</v>
      </c>
      <c r="Q16" s="60" t="e">
        <f t="shared" si="0"/>
        <v>#DIV/0!</v>
      </c>
      <c r="R16" s="41" t="e">
        <f t="shared" si="1"/>
        <v>#DIV/0!</v>
      </c>
      <c r="T16" s="20">
        <f t="shared" si="2"/>
        <v>0</v>
      </c>
      <c r="U16" s="20">
        <f t="shared" si="3"/>
        <v>0</v>
      </c>
      <c r="W16" s="20" t="e">
        <f t="shared" si="4"/>
        <v>#DIV/0!</v>
      </c>
      <c r="X16" s="57" t="e">
        <f t="shared" si="5"/>
        <v>#VALUE!</v>
      </c>
      <c r="Y16" s="20" t="e">
        <f t="shared" si="6"/>
        <v>#DIV/0!</v>
      </c>
      <c r="Z16" s="20" t="e">
        <f t="shared" si="7"/>
        <v>#DIV/0!</v>
      </c>
      <c r="AA16" s="53" t="e">
        <f t="shared" si="8"/>
        <v>#DIV/0!</v>
      </c>
      <c r="AB16" s="53" t="e">
        <f t="shared" si="9"/>
        <v>#VALUE!</v>
      </c>
      <c r="AC16" s="20" t="e">
        <f t="shared" si="10"/>
        <v>#DIV/0!</v>
      </c>
      <c r="AD16" s="20" t="e">
        <f t="shared" si="11"/>
        <v>#DIV/0!</v>
      </c>
      <c r="AE16" t="e">
        <f t="shared" si="12"/>
        <v>#VALUE!</v>
      </c>
      <c r="AF16" t="e">
        <f t="shared" si="13"/>
        <v>#VALUE!</v>
      </c>
      <c r="AG16" t="e">
        <f t="shared" si="14"/>
        <v>#DIV/0!</v>
      </c>
      <c r="AH16"/>
      <c r="AK16" s="53" t="e">
        <f t="shared" si="15"/>
        <v>#DIV/0!</v>
      </c>
      <c r="AL16" s="54" t="e">
        <f t="shared" si="16"/>
        <v>#VALUE!</v>
      </c>
      <c r="AM16" s="53" t="e">
        <f t="shared" si="17"/>
        <v>#DIV/0!</v>
      </c>
      <c r="AN16" s="55" t="e">
        <f t="shared" si="18"/>
        <v>#DIV/0!</v>
      </c>
      <c r="AO16" s="20" t="e">
        <f t="shared" si="19"/>
        <v>#DIV/0!</v>
      </c>
    </row>
    <row r="17" spans="1:41" s="20" customFormat="1" ht="15.75" customHeight="1" thickTop="1">
      <c r="A17" s="42">
        <v>10</v>
      </c>
      <c r="B17" s="37">
        <f>SKP!B20</f>
        <v>0</v>
      </c>
      <c r="C17" s="36">
        <f>SKP!E20</f>
        <v>0</v>
      </c>
      <c r="D17" s="38">
        <f>SKP!F20</f>
        <v>0</v>
      </c>
      <c r="E17" s="39">
        <f>SKP!G20</f>
        <v>0</v>
      </c>
      <c r="F17" s="40">
        <f>SKP!H20</f>
        <v>0</v>
      </c>
      <c r="G17" s="38">
        <f>SKP!I20</f>
        <v>0</v>
      </c>
      <c r="H17" s="40" t="str">
        <f>SKP!J20</f>
        <v>bulan</v>
      </c>
      <c r="I17" s="71" t="str">
        <f>SKP!K20</f>
        <v>-</v>
      </c>
      <c r="J17" s="36">
        <f>K17*SKP!D20</f>
        <v>0</v>
      </c>
      <c r="K17" s="38"/>
      <c r="L17" s="39">
        <f t="shared" si="20"/>
        <v>0</v>
      </c>
      <c r="M17" s="36"/>
      <c r="N17" s="38"/>
      <c r="O17" s="40" t="str">
        <f t="shared" si="21"/>
        <v>bulan</v>
      </c>
      <c r="P17" s="71" t="s">
        <v>31</v>
      </c>
      <c r="Q17" s="61" t="e">
        <f t="shared" si="0"/>
        <v>#DIV/0!</v>
      </c>
      <c r="R17" s="41" t="e">
        <f t="shared" si="1"/>
        <v>#DIV/0!</v>
      </c>
      <c r="T17" s="20">
        <f t="shared" si="2"/>
        <v>0</v>
      </c>
      <c r="U17" s="20">
        <f t="shared" si="3"/>
        <v>0</v>
      </c>
      <c r="W17" s="20" t="e">
        <f t="shared" si="4"/>
        <v>#DIV/0!</v>
      </c>
      <c r="X17" s="57" t="e">
        <f t="shared" si="5"/>
        <v>#VALUE!</v>
      </c>
      <c r="Y17" s="20" t="e">
        <f t="shared" si="6"/>
        <v>#DIV/0!</v>
      </c>
      <c r="Z17" s="20" t="e">
        <f t="shared" si="7"/>
        <v>#DIV/0!</v>
      </c>
      <c r="AA17" s="53" t="e">
        <f t="shared" si="8"/>
        <v>#DIV/0!</v>
      </c>
      <c r="AB17" s="53" t="e">
        <f t="shared" si="9"/>
        <v>#VALUE!</v>
      </c>
      <c r="AC17" s="20" t="e">
        <f t="shared" si="10"/>
        <v>#DIV/0!</v>
      </c>
      <c r="AD17" s="20" t="e">
        <f t="shared" si="11"/>
        <v>#DIV/0!</v>
      </c>
      <c r="AE17" t="e">
        <f t="shared" si="12"/>
        <v>#VALUE!</v>
      </c>
      <c r="AF17" t="e">
        <f t="shared" si="13"/>
        <v>#VALUE!</v>
      </c>
      <c r="AG17" t="e">
        <f t="shared" si="14"/>
        <v>#DIV/0!</v>
      </c>
      <c r="AH17"/>
      <c r="AK17" s="53" t="e">
        <f t="shared" si="15"/>
        <v>#DIV/0!</v>
      </c>
      <c r="AL17" s="54" t="e">
        <f t="shared" si="16"/>
        <v>#VALUE!</v>
      </c>
      <c r="AM17" s="53" t="e">
        <f t="shared" si="17"/>
        <v>#DIV/0!</v>
      </c>
      <c r="AN17" s="55" t="e">
        <f t="shared" si="18"/>
        <v>#DIV/0!</v>
      </c>
      <c r="AO17" s="20" t="e">
        <f t="shared" si="19"/>
        <v>#DIV/0!</v>
      </c>
    </row>
    <row r="18" spans="1:18" ht="26.25" customHeight="1" thickBot="1">
      <c r="A18" s="7"/>
      <c r="B18" s="11" t="s">
        <v>21</v>
      </c>
      <c r="C18" s="18"/>
      <c r="D18" s="177"/>
      <c r="E18" s="178"/>
      <c r="F18" s="178"/>
      <c r="G18" s="178"/>
      <c r="H18" s="178"/>
      <c r="I18" s="179"/>
      <c r="J18" s="8"/>
      <c r="K18" s="172"/>
      <c r="L18" s="173"/>
      <c r="M18" s="173"/>
      <c r="N18" s="173"/>
      <c r="O18" s="173"/>
      <c r="P18" s="174"/>
      <c r="Q18" s="9"/>
      <c r="R18" s="10"/>
    </row>
    <row r="19" spans="1:38" ht="15.75" customHeight="1" thickBot="1" thickTop="1">
      <c r="A19" s="43">
        <v>1</v>
      </c>
      <c r="B19" s="44" t="s">
        <v>53</v>
      </c>
      <c r="C19" s="44"/>
      <c r="D19" s="175"/>
      <c r="E19" s="175"/>
      <c r="F19" s="175"/>
      <c r="G19" s="175"/>
      <c r="H19" s="175"/>
      <c r="I19" s="175"/>
      <c r="J19" s="45"/>
      <c r="K19" s="176"/>
      <c r="L19" s="176"/>
      <c r="M19" s="176"/>
      <c r="N19" s="176"/>
      <c r="O19" s="176"/>
      <c r="P19" s="176"/>
      <c r="Q19" s="43"/>
      <c r="R19" s="190"/>
      <c r="Z19" s="56" t="s">
        <v>41</v>
      </c>
      <c r="AJ19" s="56" t="s">
        <v>37</v>
      </c>
      <c r="AL19" s="55"/>
    </row>
    <row r="20" spans="1:38" ht="15.75" customHeight="1" thickBot="1" thickTop="1">
      <c r="A20" s="43"/>
      <c r="B20" s="44" t="s">
        <v>54</v>
      </c>
      <c r="C20" s="44"/>
      <c r="D20" s="175"/>
      <c r="E20" s="175"/>
      <c r="F20" s="175"/>
      <c r="G20" s="175"/>
      <c r="H20" s="175"/>
      <c r="I20" s="175"/>
      <c r="J20" s="45"/>
      <c r="K20" s="176"/>
      <c r="L20" s="176"/>
      <c r="M20" s="176"/>
      <c r="N20" s="176"/>
      <c r="O20" s="176"/>
      <c r="P20" s="176"/>
      <c r="Q20" s="43"/>
      <c r="R20" s="191"/>
      <c r="Z20" t="s">
        <v>42</v>
      </c>
      <c r="AJ20" t="s">
        <v>38</v>
      </c>
      <c r="AL20" s="55"/>
    </row>
    <row r="21" spans="1:38" ht="15.75" customHeight="1" thickBot="1" thickTop="1">
      <c r="A21" s="43">
        <v>2</v>
      </c>
      <c r="B21" s="44" t="s">
        <v>32</v>
      </c>
      <c r="C21" s="44"/>
      <c r="D21" s="175"/>
      <c r="E21" s="175"/>
      <c r="F21" s="175"/>
      <c r="G21" s="175"/>
      <c r="H21" s="175"/>
      <c r="I21" s="175"/>
      <c r="J21" s="45"/>
      <c r="K21" s="176"/>
      <c r="L21" s="176"/>
      <c r="M21" s="176"/>
      <c r="N21" s="176"/>
      <c r="O21" s="176"/>
      <c r="P21" s="176"/>
      <c r="Q21" s="43"/>
      <c r="R21" s="190"/>
      <c r="AL21" s="55"/>
    </row>
    <row r="22" spans="1:24" ht="15.75" customHeight="1" thickBot="1" thickTop="1">
      <c r="A22" s="43"/>
      <c r="B22" s="44" t="s">
        <v>32</v>
      </c>
      <c r="C22" s="44"/>
      <c r="D22" s="175"/>
      <c r="E22" s="175"/>
      <c r="F22" s="175"/>
      <c r="G22" s="175"/>
      <c r="H22" s="175"/>
      <c r="I22" s="175"/>
      <c r="J22" s="45"/>
      <c r="K22" s="176"/>
      <c r="L22" s="176"/>
      <c r="M22" s="176"/>
      <c r="N22" s="176"/>
      <c r="O22" s="176"/>
      <c r="P22" s="176"/>
      <c r="Q22" s="43"/>
      <c r="R22" s="192"/>
      <c r="X22">
        <f>SUM(Y12:AA12)</f>
        <v>266</v>
      </c>
    </row>
    <row r="23" spans="1:18" ht="15.75" customHeight="1" thickBot="1" thickTop="1">
      <c r="A23" s="46"/>
      <c r="B23" s="47"/>
      <c r="C23" s="47"/>
      <c r="D23" s="48"/>
      <c r="E23" s="48"/>
      <c r="F23" s="48"/>
      <c r="G23" s="48"/>
      <c r="H23" s="48"/>
      <c r="I23" s="48"/>
      <c r="J23" s="49"/>
      <c r="K23" s="50"/>
      <c r="L23" s="50"/>
      <c r="M23" s="50"/>
      <c r="N23" s="50"/>
      <c r="O23" s="50"/>
      <c r="P23" s="50"/>
      <c r="Q23" s="51"/>
      <c r="R23" s="52"/>
    </row>
    <row r="24" spans="1:20" ht="13.5" customHeight="1" thickTop="1">
      <c r="A24" s="180" t="s">
        <v>19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  <c r="R24" s="21">
        <f>(SUM(U8:U17)/T24)+R19+R21</f>
        <v>88.60551948051948</v>
      </c>
      <c r="T24">
        <f>SUM(T8:T19)</f>
        <v>8</v>
      </c>
    </row>
    <row r="25" spans="1:18" ht="13.5" customHeight="1" thickBo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5"/>
      <c r="R25" s="28" t="str">
        <f>IF(R24&lt;=50,"(Buruk)",IF(R24&lt;=60,"(Sedang)",IF(R24&lt;=75,"(Cukup)",IF(R24&lt;=90.99,"(Baik)","(Sangat Baik)"))))</f>
        <v>(Baik)</v>
      </c>
    </row>
    <row r="26" ht="7.5" customHeight="1" thickTop="1"/>
    <row r="27" spans="13:18" ht="12.75">
      <c r="M27" s="161" t="s">
        <v>56</v>
      </c>
      <c r="N27" s="151"/>
      <c r="O27" s="151"/>
      <c r="P27" s="151"/>
      <c r="Q27" s="151"/>
      <c r="R27" s="151"/>
    </row>
    <row r="28" spans="13:18" ht="12.75">
      <c r="M28" s="161" t="s">
        <v>28</v>
      </c>
      <c r="N28" s="161"/>
      <c r="O28" s="161"/>
      <c r="P28" s="161"/>
      <c r="Q28" s="161"/>
      <c r="R28" s="161"/>
    </row>
    <row r="29" ht="13.5" customHeight="1"/>
    <row r="30" ht="5.25" customHeight="1"/>
    <row r="31" spans="13:18" ht="12.75">
      <c r="M31" s="152" t="str">
        <f>SKP!A26</f>
        <v>IMAM MASHUDI, B.Eng(Hons), MT</v>
      </c>
      <c r="N31" s="152"/>
      <c r="O31" s="152"/>
      <c r="P31" s="152"/>
      <c r="Q31" s="152"/>
      <c r="R31" s="152"/>
    </row>
    <row r="32" spans="13:18" ht="12.75">
      <c r="M32" s="151" t="str">
        <f>SKP!A27</f>
        <v>196311101991031003</v>
      </c>
      <c r="N32" s="151"/>
      <c r="O32" s="151"/>
      <c r="P32" s="151"/>
      <c r="Q32" s="151"/>
      <c r="R32" s="151"/>
    </row>
  </sheetData>
  <sheetProtection/>
  <mergeCells count="36">
    <mergeCell ref="R19:R20"/>
    <mergeCell ref="R21:R22"/>
    <mergeCell ref="D20:I20"/>
    <mergeCell ref="K20:P20"/>
    <mergeCell ref="D21:I21"/>
    <mergeCell ref="K21:P21"/>
    <mergeCell ref="D22:I22"/>
    <mergeCell ref="K22:P22"/>
    <mergeCell ref="M31:R31"/>
    <mergeCell ref="A1:R1"/>
    <mergeCell ref="A2:R2"/>
    <mergeCell ref="M27:R27"/>
    <mergeCell ref="M28:R28"/>
    <mergeCell ref="R5:R6"/>
    <mergeCell ref="K5:P5"/>
    <mergeCell ref="A5:A6"/>
    <mergeCell ref="B5:B6"/>
    <mergeCell ref="C5:C6"/>
    <mergeCell ref="M32:R32"/>
    <mergeCell ref="K18:P18"/>
    <mergeCell ref="G6:H6"/>
    <mergeCell ref="K7:L7"/>
    <mergeCell ref="D19:I19"/>
    <mergeCell ref="K19:P19"/>
    <mergeCell ref="D18:I18"/>
    <mergeCell ref="A24:Q25"/>
    <mergeCell ref="K6:L6"/>
    <mergeCell ref="D6:E6"/>
    <mergeCell ref="A3:Q3"/>
    <mergeCell ref="N7:O7"/>
    <mergeCell ref="N6:O6"/>
    <mergeCell ref="Q5:Q6"/>
    <mergeCell ref="D5:I5"/>
    <mergeCell ref="D7:E7"/>
    <mergeCell ref="G7:H7"/>
    <mergeCell ref="J5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IMAM</cp:lastModifiedBy>
  <cp:lastPrinted>2012-07-05T02:18:12Z</cp:lastPrinted>
  <dcterms:created xsi:type="dcterms:W3CDTF">2010-10-07T03:41:24Z</dcterms:created>
  <dcterms:modified xsi:type="dcterms:W3CDTF">2013-11-08T23:52:17Z</dcterms:modified>
  <cp:category/>
  <cp:version/>
  <cp:contentType/>
  <cp:contentStatus/>
</cp:coreProperties>
</file>